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1 год" sheetId="1" r:id="rId1"/>
  </sheets>
  <definedNames>
    <definedName name="_xlnm._FilterDatabase" localSheetId="0" hidden="1">'2021 год'!$A$3:$CV$9</definedName>
    <definedName name="Z_8F857505_99F7_44A0_9311_0C036734EE4E_.wvu.Cols" localSheetId="0" hidden="1">'2021 год'!$M:$M,'2021 год'!$O:$O,'2021 год'!$Q:$Q</definedName>
    <definedName name="Z_8F857505_99F7_44A0_9311_0C036734EE4E_.wvu.FilterData" localSheetId="0" hidden="1">'2021 год'!$A$3:$CV$9</definedName>
    <definedName name="Z_8F857505_99F7_44A0_9311_0C036734EE4E_.wvu.PrintTitles" localSheetId="0" hidden="1">'2021 год'!$A:$A</definedName>
    <definedName name="Z_A2FD971F_E944_4D74_B779_A0EFF498D9F4_.wvu.FilterData" localSheetId="0" hidden="1">'2021 год'!$A$3:$CV$9</definedName>
    <definedName name="Z_A9585D8F_84FF_4B47_8C73_1E41499AFDEF_.wvu.FilterData" localSheetId="0" hidden="1">'2021 год'!$A$3:$CV$9</definedName>
    <definedName name="Z_C25F2E07_26D8_4FF3_99D5_BF02F5F80659_.wvu.FilterData" localSheetId="0" hidden="1">'2021 год'!$A$3:$CV$9</definedName>
    <definedName name="Z_F8663FA0_0F1B_4DD5_86AB_0F7B7AF3784A_.wvu.FilterData" localSheetId="0" hidden="1">'2021 год'!$A$3:$CV$9</definedName>
    <definedName name="_xlnm.Print_Titles" localSheetId="0">'2021 год'!$A:$A</definedName>
    <definedName name="_xlnm.Print_Area" localSheetId="0">'2021 год'!$A$1:$CV$9</definedName>
  </definedNames>
  <calcPr fullCalcOnLoad="1"/>
</workbook>
</file>

<file path=xl/sharedStrings.xml><?xml version="1.0" encoding="utf-8"?>
<sst xmlns="http://schemas.openxmlformats.org/spreadsheetml/2006/main" count="189" uniqueCount="126">
  <si>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</si>
  <si>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</si>
  <si>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</si>
  <si>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</si>
  <si>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</si>
  <si>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</si>
  <si>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</si>
  <si>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</si>
  <si>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</si>
  <si>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</si>
  <si>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</si>
  <si>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</si>
  <si>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</si>
  <si>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</si>
  <si>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</si>
  <si>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</si>
  <si>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</si>
  <si>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</si>
  <si>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</si>
  <si>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</si>
  <si>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</si>
  <si>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</si>
  <si>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</si>
  <si>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</si>
  <si>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</si>
  <si>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</si>
  <si>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</si>
  <si>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</si>
  <si>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</si>
  <si>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</si>
  <si>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</si>
  <si>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</si>
  <si>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</si>
  <si>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</si>
  <si>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</si>
  <si>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</si>
  <si>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</si>
  <si>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</si>
  <si>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</si>
  <si>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</si>
  <si>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</si>
  <si>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</si>
  <si>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</si>
  <si>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</si>
  <si>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</si>
  <si>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</si>
  <si>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</si>
  <si>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</si>
  <si>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</si>
  <si>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</si>
  <si>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</si>
  <si>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</si>
  <si>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</si>
  <si>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</si>
  <si>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</si>
  <si>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</si>
  <si>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</si>
  <si>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</si>
  <si>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</si>
  <si>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</si>
  <si>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</si>
  <si>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</si>
  <si>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</si>
  <si>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</si>
  <si>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</si>
  <si>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</si>
  <si>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</si>
  <si>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</si>
  <si>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</si>
  <si>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</si>
  <si>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</si>
  <si>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</si>
  <si>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</si>
  <si>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</si>
  <si>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</si>
  <si>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</si>
  <si>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</si>
  <si>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</si>
  <si>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</si>
  <si>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</si>
  <si>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</si>
  <si>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</si>
  <si>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</si>
  <si>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</si>
  <si>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</si>
  <si>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</si>
  <si>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</si>
  <si>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</si>
  <si>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</si>
  <si>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</si>
  <si>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</si>
  <si>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</si>
  <si>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</si>
  <si>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</si>
  <si>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</si>
  <si>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</si>
  <si>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</si>
  <si>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</si>
  <si>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</si>
  <si>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</si>
  <si>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</si>
  <si>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</si>
  <si>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</si>
  <si>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</si>
  <si>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</si>
  <si>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</si>
  <si>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</si>
  <si>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</si>
  <si>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</si>
  <si>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</si>
  <si>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</si>
  <si>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>Постановление от 28.12.2020 № 55</t>
  </si>
  <si>
    <t>Постановление 19.09.2016 № 83 - доходная;</t>
  </si>
  <si>
    <t>Постановление 28.05.2019 № 51 - доходная;</t>
  </si>
  <si>
    <t>Постановление от 30.12.2020 № 68</t>
  </si>
  <si>
    <t>на сайте: /Муниципальные программы/Постановление от 22.03.2021 № 10 - за 2020 год;</t>
  </si>
  <si>
    <t xml:space="preserve">Постановление 05.09.2016 № 53 - доходная;  </t>
  </si>
  <si>
    <t>Постановление от 11.01.2021 № 1</t>
  </si>
  <si>
    <t xml:space="preserve">на информационном стенде </t>
  </si>
  <si>
    <t xml:space="preserve">Постановление 05.09.2016 № 187 - доходная; </t>
  </si>
  <si>
    <t>Постановление от 28.12.2020 № 262</t>
  </si>
  <si>
    <t>на сайте: gorod.tuzha.ru/Муниципальные программы/ - за 2020 год</t>
  </si>
  <si>
    <t>Постановление от 11.01.2021 № 2</t>
  </si>
  <si>
    <t xml:space="preserve">Постановление 24.11.2017 № 162 доходная; </t>
  </si>
  <si>
    <t>Мониторинг оценки  качества организации и осуществления бюджетного процесса на 01.07.2021г.</t>
  </si>
  <si>
    <t>на сайте: mo.nir.my1.ru/официальные документы/Муниципальные программы/Постановление от 26.03.2021 № 25 - за 2020 год;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</si>
</sst>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#,##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66" fontId="58" fillId="33" borderId="0" xfId="0" applyNumberFormat="1" applyFont="1" applyFill="1" applyBorder="1" applyAlignment="1">
      <alignment horizontal="center"/>
    </xf>
    <xf numFmtId="166" fontId="58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66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66" fontId="59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6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6" fontId="61" fillId="34" borderId="10" xfId="0" applyNumberFormat="1" applyFont="1" applyFill="1" applyBorder="1" applyAlignment="1" applyProtection="1">
      <alignment horizontal="center"/>
      <protection locked="0"/>
    </xf>
    <xf numFmtId="166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67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2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6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2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66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5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66" fontId="6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6.875" style="3" customWidth="1"/>
    <col min="100" max="100" width="11.75390625" style="3" customWidth="1"/>
    <col min="101" max="16384" width="9.125" style="3" customWidth="1"/>
  </cols>
  <sheetData>
    <row r="1" spans="1:100" s="1" customFormat="1" ht="12.75">
      <c r="A1" s="28" t="s">
        <v>124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7" t="s">
        <v>75</v>
      </c>
      <c r="E2" s="108"/>
      <c r="F2" s="108"/>
      <c r="G2" s="108"/>
      <c r="H2" s="108"/>
      <c r="I2" s="108"/>
      <c r="J2" s="108"/>
      <c r="K2" s="109"/>
      <c r="L2" s="107" t="s">
        <v>76</v>
      </c>
      <c r="M2" s="108"/>
      <c r="N2" s="108"/>
      <c r="O2" s="108"/>
      <c r="P2" s="108"/>
      <c r="Q2" s="108"/>
      <c r="R2" s="108"/>
      <c r="S2" s="108"/>
      <c r="T2" s="108"/>
      <c r="U2" s="109"/>
      <c r="V2" s="107" t="s">
        <v>77</v>
      </c>
      <c r="W2" s="108"/>
      <c r="X2" s="108"/>
      <c r="Y2" s="108"/>
      <c r="Z2" s="109"/>
      <c r="AA2" s="107" t="s">
        <v>78</v>
      </c>
      <c r="AB2" s="108"/>
      <c r="AC2" s="108"/>
      <c r="AD2" s="108"/>
      <c r="AE2" s="108"/>
      <c r="AF2" s="109"/>
      <c r="AG2" s="107" t="s">
        <v>56</v>
      </c>
      <c r="AH2" s="108"/>
      <c r="AI2" s="108"/>
      <c r="AJ2" s="108"/>
      <c r="AK2" s="108"/>
      <c r="AL2" s="109"/>
      <c r="AM2" s="107" t="s">
        <v>80</v>
      </c>
      <c r="AN2" s="108"/>
      <c r="AO2" s="108"/>
      <c r="AP2" s="108"/>
      <c r="AQ2" s="109"/>
      <c r="AR2" s="107" t="s">
        <v>59</v>
      </c>
      <c r="AS2" s="108"/>
      <c r="AT2" s="108"/>
      <c r="AU2" s="108"/>
      <c r="AV2" s="109"/>
      <c r="AW2" s="107" t="s">
        <v>97</v>
      </c>
      <c r="AX2" s="108"/>
      <c r="AY2" s="108"/>
      <c r="AZ2" s="109"/>
      <c r="BA2" s="107" t="s">
        <v>61</v>
      </c>
      <c r="BB2" s="108"/>
      <c r="BC2" s="108"/>
      <c r="BD2" s="108"/>
      <c r="BE2" s="109"/>
      <c r="BF2" s="107" t="s">
        <v>83</v>
      </c>
      <c r="BG2" s="108"/>
      <c r="BH2" s="108"/>
      <c r="BI2" s="109"/>
      <c r="BJ2" s="107" t="s">
        <v>85</v>
      </c>
      <c r="BK2" s="108"/>
      <c r="BL2" s="108"/>
      <c r="BM2" s="109"/>
      <c r="BN2" s="107" t="s">
        <v>62</v>
      </c>
      <c r="BO2" s="108"/>
      <c r="BP2" s="108"/>
      <c r="BQ2" s="108"/>
      <c r="BR2" s="108"/>
      <c r="BS2" s="109"/>
      <c r="BT2" s="107" t="s">
        <v>63</v>
      </c>
      <c r="BU2" s="109"/>
      <c r="BV2" s="107" t="s">
        <v>92</v>
      </c>
      <c r="BW2" s="109"/>
      <c r="BX2" s="107" t="s">
        <v>64</v>
      </c>
      <c r="BY2" s="109"/>
      <c r="BZ2" s="107" t="s">
        <v>65</v>
      </c>
      <c r="CA2" s="109"/>
      <c r="CB2" s="107" t="s">
        <v>87</v>
      </c>
      <c r="CC2" s="109"/>
      <c r="CD2" s="107" t="s">
        <v>67</v>
      </c>
      <c r="CE2" s="109"/>
      <c r="CF2" s="107" t="s">
        <v>72</v>
      </c>
      <c r="CG2" s="109"/>
      <c r="CH2" s="107" t="s">
        <v>69</v>
      </c>
      <c r="CI2" s="109"/>
      <c r="CJ2" s="107" t="s">
        <v>71</v>
      </c>
      <c r="CK2" s="109"/>
      <c r="CL2" s="107" t="s">
        <v>88</v>
      </c>
      <c r="CM2" s="108"/>
      <c r="CN2" s="108"/>
      <c r="CO2" s="108"/>
      <c r="CP2" s="108"/>
      <c r="CQ2" s="108"/>
      <c r="CR2" s="109"/>
      <c r="CS2" s="107" t="s">
        <v>73</v>
      </c>
      <c r="CT2" s="109"/>
      <c r="CU2" s="107" t="s">
        <v>74</v>
      </c>
      <c r="CV2" s="109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8.5</v>
      </c>
      <c r="C4" s="41">
        <f>RANK(B4,B$4:B$8)</f>
        <v>4</v>
      </c>
      <c r="D4" s="42">
        <v>784</v>
      </c>
      <c r="E4" s="42">
        <v>1498.8</v>
      </c>
      <c r="F4" s="42">
        <v>860.5</v>
      </c>
      <c r="G4" s="43">
        <v>0</v>
      </c>
      <c r="H4" s="43">
        <v>784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759.5</v>
      </c>
      <c r="O4" s="42"/>
      <c r="P4" s="42">
        <v>181.2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941.8</v>
      </c>
      <c r="AC4" s="42">
        <v>47.9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784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1096.2</v>
      </c>
      <c r="AN4" s="63">
        <v>1282</v>
      </c>
      <c r="AO4" s="51">
        <f>AM4/AN4</f>
        <v>0.8550702028081124</v>
      </c>
      <c r="AP4" s="46" t="s">
        <v>15</v>
      </c>
      <c r="AQ4" s="85">
        <f>IF(AO4&lt;=1,1,0)</f>
        <v>1</v>
      </c>
      <c r="AR4" s="50">
        <v>354.8</v>
      </c>
      <c r="AS4" s="50">
        <v>766.9</v>
      </c>
      <c r="AT4" s="51">
        <f>AR4/AS4</f>
        <v>0.46264180466814453</v>
      </c>
      <c r="AU4" s="46" t="s">
        <v>15</v>
      </c>
      <c r="AV4" s="85">
        <f>IF(AT4&lt;=1,1,0)</f>
        <v>1</v>
      </c>
      <c r="AW4" s="42">
        <v>108.2</v>
      </c>
      <c r="AX4" s="42">
        <v>310.6</v>
      </c>
      <c r="AY4" s="49">
        <f>AW4/AX4</f>
        <v>0.34835801674179007</v>
      </c>
      <c r="AZ4" s="85">
        <f>IF(AY4&lt;0.9,-1,IF(AY4&lt;=1.1,0,-1))</f>
        <v>-1</v>
      </c>
      <c r="BA4" s="50">
        <v>108.2</v>
      </c>
      <c r="BB4" s="50">
        <v>120.5</v>
      </c>
      <c r="BC4" s="55">
        <f>BA4/BB4</f>
        <v>0.8979253112033195</v>
      </c>
      <c r="BD4" s="46">
        <v>1.03</v>
      </c>
      <c r="BE4" s="85">
        <f>IF(BC4&lt;BD4,-1,IF(BC4&gt;=BD4,0))</f>
        <v>-1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1395.4</v>
      </c>
      <c r="BK4" s="43">
        <v>1600.1</v>
      </c>
      <c r="BL4" s="49">
        <f>BJ4/BK4</f>
        <v>0.8720704955940255</v>
      </c>
      <c r="BM4" s="85">
        <f>IF(BL4&gt;=0.9,1,IF(BL4&lt;0.9,0))</f>
        <v>0</v>
      </c>
      <c r="BN4" s="50">
        <v>382.6</v>
      </c>
      <c r="BO4" s="50">
        <v>1170.2</v>
      </c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113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111</v>
      </c>
      <c r="CK4" s="95">
        <f>IF(ISBLANK(CJ4),0,0.5)</f>
        <v>0.5</v>
      </c>
      <c r="CL4" s="91">
        <v>1</v>
      </c>
      <c r="CM4" s="91">
        <v>1</v>
      </c>
      <c r="CN4" s="91"/>
      <c r="CO4" s="91"/>
      <c r="CP4" s="91"/>
      <c r="CQ4" s="52">
        <f>CL4+CM4+CN4+CO4+CP4</f>
        <v>2</v>
      </c>
      <c r="CR4" s="85">
        <f>IF(CQ4=5,1,0)</f>
        <v>0</v>
      </c>
      <c r="CS4" s="103"/>
      <c r="CT4" s="85">
        <f>IF(ISBLANK(CS4),0,0.5)</f>
        <v>0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1</v>
      </c>
      <c r="D5" s="42">
        <v>529.5</v>
      </c>
      <c r="E5" s="42">
        <v>1212.3</v>
      </c>
      <c r="F5" s="42">
        <v>817.1</v>
      </c>
      <c r="G5" s="43">
        <v>0</v>
      </c>
      <c r="H5" s="43">
        <v>529.5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1414.6</v>
      </c>
      <c r="O5" s="42"/>
      <c r="P5" s="42">
        <v>911.3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1902.7</v>
      </c>
      <c r="AC5" s="42">
        <v>43.7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529.5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1204.2</v>
      </c>
      <c r="AN5" s="63">
        <v>1787</v>
      </c>
      <c r="AO5" s="51">
        <f>AM5/AN5</f>
        <v>0.6738668158925574</v>
      </c>
      <c r="AP5" s="46" t="s">
        <v>15</v>
      </c>
      <c r="AQ5" s="85">
        <f>IF(AO5&lt;=1,1,0)</f>
        <v>1</v>
      </c>
      <c r="AR5" s="50">
        <v>474.2</v>
      </c>
      <c r="AS5" s="50">
        <v>982.9</v>
      </c>
      <c r="AT5" s="51">
        <f>AR5/AS5</f>
        <v>0.4824498931732628</v>
      </c>
      <c r="AU5" s="46" t="s">
        <v>15</v>
      </c>
      <c r="AV5" s="85">
        <f>IF(AT5&lt;=1,1,0)</f>
        <v>1</v>
      </c>
      <c r="AW5" s="42">
        <v>240.4</v>
      </c>
      <c r="AX5" s="42">
        <v>535.5</v>
      </c>
      <c r="AY5" s="49">
        <f>AW5/AX5</f>
        <v>0.4489262371615313</v>
      </c>
      <c r="AZ5" s="85">
        <f>IF(AY5&lt;0.9,-1,IF(AY5&lt;=1.1,0,-1))</f>
        <v>-1</v>
      </c>
      <c r="BA5" s="50">
        <v>240.4</v>
      </c>
      <c r="BB5" s="50">
        <v>210.1</v>
      </c>
      <c r="BC5" s="55">
        <f>BA5/BB5</f>
        <v>1.1442170395049978</v>
      </c>
      <c r="BD5" s="46">
        <v>1.03</v>
      </c>
      <c r="BE5" s="85">
        <f>IF(BC5&lt;BD5,-1,IF(BC5&gt;=BD5,0))</f>
        <v>0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1470.8</v>
      </c>
      <c r="BK5" s="43">
        <v>1675.5</v>
      </c>
      <c r="BL5" s="49">
        <f>BJ5/BK5</f>
        <v>0.8778275141748731</v>
      </c>
      <c r="BM5" s="85">
        <f>IF(BL5&gt;=0.9,1,IF(BL5&lt;0.9,0))</f>
        <v>0</v>
      </c>
      <c r="BN5" s="50">
        <v>866.3</v>
      </c>
      <c r="BO5" s="50">
        <v>771</v>
      </c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112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>CL5+CM5+CN5+CO5+CP5</f>
        <v>5</v>
      </c>
      <c r="CR5" s="85">
        <f>IF(CQ5=5,1,0)</f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1</v>
      </c>
      <c r="D6" s="42">
        <v>1049.6</v>
      </c>
      <c r="E6" s="42">
        <v>1685.2</v>
      </c>
      <c r="F6" s="42">
        <v>739.9</v>
      </c>
      <c r="G6" s="43">
        <v>0</v>
      </c>
      <c r="H6" s="43">
        <v>1049.6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1759.9</v>
      </c>
      <c r="O6" s="53"/>
      <c r="P6" s="42">
        <v>900.5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1561.4</v>
      </c>
      <c r="AC6" s="47">
        <v>42.8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1049.6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1538.8</v>
      </c>
      <c r="AN6" s="63">
        <v>1654</v>
      </c>
      <c r="AO6" s="51">
        <f>AM6/AN6</f>
        <v>0.9303506650544136</v>
      </c>
      <c r="AP6" s="46" t="s">
        <v>15</v>
      </c>
      <c r="AQ6" s="85">
        <f>IF(AO6&lt;=1,1,0)</f>
        <v>1</v>
      </c>
      <c r="AR6" s="50">
        <v>383.1</v>
      </c>
      <c r="AS6" s="50">
        <v>1001</v>
      </c>
      <c r="AT6" s="51">
        <f>AR6/AS6</f>
        <v>0.3827172827172827</v>
      </c>
      <c r="AU6" s="46" t="s">
        <v>15</v>
      </c>
      <c r="AV6" s="85">
        <f>IF(AT6&lt;=1,1,0)</f>
        <v>1</v>
      </c>
      <c r="AW6" s="42">
        <v>679.7</v>
      </c>
      <c r="AX6" s="42">
        <v>912.2</v>
      </c>
      <c r="AY6" s="49">
        <f>AW6/AX6</f>
        <v>0.7451216838412629</v>
      </c>
      <c r="AZ6" s="85">
        <f>IF(AY6&lt;0.9,-1,IF(AY6&lt;=1.1,0,-1))</f>
        <v>-1</v>
      </c>
      <c r="BA6" s="50">
        <v>679.7</v>
      </c>
      <c r="BB6" s="50">
        <v>462.6</v>
      </c>
      <c r="BC6" s="55">
        <f>BA6/BB6</f>
        <v>1.4693039342844791</v>
      </c>
      <c r="BD6" s="46">
        <v>1.03</v>
      </c>
      <c r="BE6" s="85">
        <f>IF(BC6&lt;BD6,-1,IF(BC6&gt;=BD6,0))</f>
        <v>0</v>
      </c>
      <c r="BF6" s="47">
        <v>0</v>
      </c>
      <c r="BG6" s="47">
        <v>0.0001</v>
      </c>
      <c r="BH6" s="27">
        <f>BF6/BG6</f>
        <v>0</v>
      </c>
      <c r="BI6" s="85">
        <f>IF(BH6&lt;1,1,(IF(BH6=1,0,(IF(BH6&lt;=1.5,-1,-2)))))</f>
        <v>1</v>
      </c>
      <c r="BJ6" s="50">
        <v>1299.7</v>
      </c>
      <c r="BK6" s="43">
        <v>1542.5</v>
      </c>
      <c r="BL6" s="49">
        <f>BJ6/BK6</f>
        <v>0.8425931928687196</v>
      </c>
      <c r="BM6" s="85">
        <f>IF(BL6&gt;=0.9,1,IF(BL6&lt;0.9,0))</f>
        <v>0</v>
      </c>
      <c r="BN6" s="50">
        <v>595.2</v>
      </c>
      <c r="BO6" s="50">
        <v>909.9</v>
      </c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123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 t="s">
        <v>122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>CL6+CM6+CN6+CO6+CP6</f>
        <v>5</v>
      </c>
      <c r="CR6" s="85">
        <f>IF(CQ6=5,1,0)</f>
        <v>1</v>
      </c>
      <c r="CS6" s="103" t="s">
        <v>125</v>
      </c>
      <c r="CT6" s="85">
        <f>IF(ISBLANK(CS6),0,0.5)</f>
        <v>0.5</v>
      </c>
      <c r="CU6" s="102" t="s">
        <v>118</v>
      </c>
      <c r="CV6" s="85">
        <f>IF(ISBLANK(CU6),0,1)</f>
        <v>1</v>
      </c>
    </row>
    <row r="7" spans="1:100" s="6" customFormat="1" ht="34.5">
      <c r="A7" s="41" t="s">
        <v>108</v>
      </c>
      <c r="B7" s="41">
        <f>K7+U7+Z7+AF7+AL7+AQ7+AV7+AZ7+BE7+BI7+BM7+BS7+BU7+BW7+BY7+CA7+CC7+CE7+CG7+CI7+CK7+CR7+CT7+CV7</f>
        <v>8.5</v>
      </c>
      <c r="C7" s="41">
        <f>RANK(B7,B$4:B$8)</f>
        <v>4</v>
      </c>
      <c r="D7" s="42">
        <v>514.3</v>
      </c>
      <c r="E7" s="42">
        <v>1302.6</v>
      </c>
      <c r="F7" s="42">
        <v>956.3</v>
      </c>
      <c r="G7" s="43">
        <v>0</v>
      </c>
      <c r="H7" s="43">
        <v>514.3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1520.1</v>
      </c>
      <c r="O7" s="42"/>
      <c r="P7" s="42">
        <v>1013.2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1639.6</v>
      </c>
      <c r="AC7" s="42">
        <v>47.1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514.3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1321.2</v>
      </c>
      <c r="AN7" s="63">
        <v>1844</v>
      </c>
      <c r="AO7" s="51">
        <f>AM7/AN7</f>
        <v>0.7164859002169197</v>
      </c>
      <c r="AP7" s="46" t="s">
        <v>15</v>
      </c>
      <c r="AQ7" s="85">
        <f>IF(AO7&lt;=1,1,0)</f>
        <v>1</v>
      </c>
      <c r="AR7" s="50">
        <v>499.3</v>
      </c>
      <c r="AS7" s="50">
        <v>1061.3</v>
      </c>
      <c r="AT7" s="51">
        <f>AR7/AS7</f>
        <v>0.47046075567699996</v>
      </c>
      <c r="AU7" s="46" t="s">
        <v>15</v>
      </c>
      <c r="AV7" s="85">
        <f>IF(AT7&lt;=1,1,0)</f>
        <v>1</v>
      </c>
      <c r="AW7" s="42">
        <v>245.6</v>
      </c>
      <c r="AX7" s="42">
        <v>570.9</v>
      </c>
      <c r="AY7" s="49">
        <f>AW7/AX7</f>
        <v>0.4301979330881065</v>
      </c>
      <c r="AZ7" s="85">
        <f>IF(AY7&lt;0.9,-1,IF(AY7&lt;=1.1,0,-1))</f>
        <v>-1</v>
      </c>
      <c r="BA7" s="50">
        <v>245.6</v>
      </c>
      <c r="BB7" s="50">
        <v>258.8</v>
      </c>
      <c r="BC7" s="55">
        <f>BA7/BB7</f>
        <v>0.9489953632148377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1413.4</v>
      </c>
      <c r="BK7" s="43">
        <v>1613.2</v>
      </c>
      <c r="BL7" s="51">
        <f>BJ7/BK7</f>
        <v>0.8761467889908258</v>
      </c>
      <c r="BM7" s="85">
        <f>IF(BL7&gt;=0.9,1,IF(BL7&lt;0.9,0))</f>
        <v>0</v>
      </c>
      <c r="BN7" s="50">
        <v>797.8</v>
      </c>
      <c r="BO7" s="50">
        <v>778.6</v>
      </c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116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3"/>
      <c r="CT7" s="85">
        <f>IF(ISBLANK(CS7),0,0.5)</f>
        <v>0</v>
      </c>
      <c r="CU7" s="102" t="s">
        <v>118</v>
      </c>
      <c r="CV7" s="85">
        <f>IF(ISBLANK(CU7),0,1)</f>
        <v>1</v>
      </c>
    </row>
    <row r="8" spans="1:100" s="6" customFormat="1" ht="67.5">
      <c r="A8" s="41" t="s">
        <v>54</v>
      </c>
      <c r="B8" s="41">
        <f>K8+U8+Z8+AF8+AL8+AQ8+AV8+AZ8+BE8+BI8+BM8+BS8+BU8+BW8+BY8+CA8+CC8+CE8+CG8+CI8+CK8+CR8+CT8+CV8</f>
        <v>9</v>
      </c>
      <c r="C8" s="41">
        <f>RANK(B8,B$4:B$8)</f>
        <v>3</v>
      </c>
      <c r="D8" s="42">
        <v>375.9</v>
      </c>
      <c r="E8" s="43">
        <v>3873.6</v>
      </c>
      <c r="F8" s="42">
        <v>403.9</v>
      </c>
      <c r="G8" s="43">
        <v>0</v>
      </c>
      <c r="H8" s="43">
        <v>375.9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7813.5</v>
      </c>
      <c r="O8" s="42"/>
      <c r="P8" s="42">
        <v>3522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3810.1</v>
      </c>
      <c r="AC8" s="100">
        <v>108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375.9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2835</v>
      </c>
      <c r="AN8" s="63">
        <v>2835</v>
      </c>
      <c r="AO8" s="51">
        <f>AM8/AN8</f>
        <v>1</v>
      </c>
      <c r="AP8" s="46" t="s">
        <v>15</v>
      </c>
      <c r="AQ8" s="85">
        <f>IF(AO8&lt;=1,1,0)</f>
        <v>1</v>
      </c>
      <c r="AR8" s="50">
        <v>1037.5</v>
      </c>
      <c r="AS8" s="50">
        <v>2253.6</v>
      </c>
      <c r="AT8" s="51">
        <f>AR8/AS8</f>
        <v>0.4603745118920838</v>
      </c>
      <c r="AU8" s="46" t="s">
        <v>15</v>
      </c>
      <c r="AV8" s="85">
        <f>IF(AT8&lt;=1,1,0)</f>
        <v>1</v>
      </c>
      <c r="AW8" s="42">
        <v>3158.6</v>
      </c>
      <c r="AX8" s="42">
        <v>6814.7</v>
      </c>
      <c r="AY8" s="49">
        <f>AW8/AX8</f>
        <v>0.4634980263254435</v>
      </c>
      <c r="AZ8" s="85">
        <f>IF(AY8&lt;0.9,-1,IF(AY8&lt;=1.1,0,-1))</f>
        <v>-1</v>
      </c>
      <c r="BA8" s="50">
        <v>3158.6</v>
      </c>
      <c r="BB8" s="50">
        <v>2853.4</v>
      </c>
      <c r="BC8" s="55">
        <f>BA8/BB8</f>
        <v>1.106960117754258</v>
      </c>
      <c r="BD8" s="46">
        <v>1.03</v>
      </c>
      <c r="BE8" s="85">
        <f>IF(BC8&lt;BD8,-1,IF(BC8&gt;=BD8,0))</f>
        <v>0</v>
      </c>
      <c r="BF8" s="47">
        <v>77.7</v>
      </c>
      <c r="BG8" s="47">
        <v>35.3</v>
      </c>
      <c r="BH8" s="27">
        <f>BF8/BG8</f>
        <v>2.201133144475921</v>
      </c>
      <c r="BI8" s="85">
        <f>IF(BH8&lt;1,1,(IF(BH8=1,0,(IF(BH8&lt;=1.5,-1,-2)))))</f>
        <v>-2</v>
      </c>
      <c r="BJ8" s="50">
        <v>3482</v>
      </c>
      <c r="BK8" s="43">
        <v>3812</v>
      </c>
      <c r="BL8" s="51">
        <f>BJ8/BK8</f>
        <v>0.9134312696747114</v>
      </c>
      <c r="BM8" s="85">
        <f>IF(BL8&gt;=0.9,1,IF(BL8&lt;0.9,0))</f>
        <v>1</v>
      </c>
      <c r="BN8" s="50">
        <v>1709.4</v>
      </c>
      <c r="BO8" s="50">
        <v>1994.6</v>
      </c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119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120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>IF(CQ8=5,1,0)</f>
        <v>1</v>
      </c>
      <c r="CS8" s="103" t="s">
        <v>121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3253.2999999999997</v>
      </c>
      <c r="E9" s="57">
        <f>SUM(E4:E8)</f>
        <v>9572.5</v>
      </c>
      <c r="F9" s="57">
        <f>SUM(F4:F8)</f>
        <v>3777.7000000000003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13267.6</v>
      </c>
      <c r="O9" s="57">
        <f t="shared" si="0"/>
        <v>0</v>
      </c>
      <c r="P9" s="57">
        <f t="shared" si="0"/>
        <v>6528.2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9855.6</v>
      </c>
      <c r="AC9" s="57">
        <f>SUM(AC4:AC8)</f>
        <v>289.5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3253.2999999999997</v>
      </c>
      <c r="AI9" s="57">
        <f>SUM(AI4:AI8)</f>
        <v>0</v>
      </c>
      <c r="AJ9" s="57"/>
      <c r="AK9" s="57"/>
      <c r="AL9" s="57"/>
      <c r="AM9" s="57">
        <f>SUM(AM4:AM8)</f>
        <v>7995.4</v>
      </c>
      <c r="AN9" s="57">
        <f>SUM(AN4:AN8)</f>
        <v>9402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4432.5</v>
      </c>
      <c r="AX9" s="58">
        <f>SUM(AX4:AX8)</f>
        <v>9143.9</v>
      </c>
      <c r="AY9" s="59"/>
      <c r="AZ9" s="57"/>
      <c r="BA9" s="57">
        <f>SUM(BA4:BA8)</f>
        <v>4432.5</v>
      </c>
      <c r="BB9" s="57">
        <f>SUM(BB4:BB8)</f>
        <v>3905.4</v>
      </c>
      <c r="BC9" s="57">
        <f>SUM(BC4:BC8)</f>
        <v>5.5674017659618915</v>
      </c>
      <c r="BD9" s="57">
        <v>0</v>
      </c>
      <c r="BE9" s="57"/>
      <c r="BF9" s="57"/>
      <c r="BG9" s="57"/>
      <c r="BH9" s="57"/>
      <c r="BI9" s="57"/>
      <c r="BJ9" s="57">
        <f>SUM(BJ4:BJ8)</f>
        <v>9061.3</v>
      </c>
      <c r="BK9" s="57">
        <f>SUM(BK4:BK8)</f>
        <v>10243.3</v>
      </c>
      <c r="BL9" s="57"/>
      <c r="BM9" s="57"/>
      <c r="BN9" s="57">
        <f>SUM(BN4:BN8)</f>
        <v>4351.3</v>
      </c>
      <c r="BO9" s="57">
        <f>SUM(BO4:BO8)</f>
        <v>5624.299999999999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D2:K2"/>
    <mergeCell ref="L2:U2"/>
    <mergeCell ref="AA2:AF2"/>
    <mergeCell ref="AM2:AQ2"/>
    <mergeCell ref="BA2:BE2"/>
    <mergeCell ref="BF2:BI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J2:BM2"/>
    <mergeCell ref="BT2:BU2"/>
    <mergeCell ref="CL2:CR2"/>
    <mergeCell ref="AR2:AV2"/>
    <mergeCell ref="BX2:BY2"/>
    <mergeCell ref="BZ2:CA2"/>
    <mergeCell ref="CB2:CC2"/>
    <mergeCell ref="CD2:CE2"/>
  </mergeCell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Людмила Петровна</cp:lastModifiedBy>
  <cp:lastPrinted>2021-01-26T09:31:25Z</cp:lastPrinted>
  <dcterms:created xsi:type="dcterms:W3CDTF">2009-01-27T10:52:16Z</dcterms:created>
  <dcterms:modified xsi:type="dcterms:W3CDTF">2021-07-22T07:13:47Z</dcterms:modified>
  <cp:category/>
  <cp:version/>
  <cp:contentType/>
  <cp:contentStatus/>
</cp:coreProperties>
</file>